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DieseArbeitsmappe" defaultThemeVersion="124226"/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4525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32" i="18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H53" i="18"/>
  <c r="H63" i="18"/>
  <c r="D24" i="15"/>
  <c r="C23" i="15"/>
  <c r="L21" i="18" l="1"/>
  <c r="G31" i="18"/>
  <c r="I21" i="18"/>
  <c r="I31" i="18"/>
  <c r="L31" i="18"/>
  <c r="M31" i="18"/>
  <c r="G21" i="18"/>
  <c r="M21" i="18"/>
  <c r="N31" i="18"/>
  <c r="K21" i="18"/>
  <c r="J21" i="18"/>
  <c r="D56" i="18"/>
  <c r="J55" i="18" s="1"/>
  <c r="F31" i="18"/>
  <c r="K31" i="18"/>
  <c r="J31" i="18"/>
  <c r="H21" i="18"/>
  <c r="D66" i="18"/>
  <c r="K65" i="18" s="1"/>
  <c r="F69" i="17"/>
  <c r="G69" i="17"/>
  <c r="H69" i="17"/>
  <c r="I69" i="17"/>
  <c r="J69" i="17"/>
  <c r="K69" i="17"/>
  <c r="L69" i="17"/>
  <c r="M69" i="17"/>
  <c r="N69" i="17"/>
  <c r="E69" i="17"/>
  <c r="F55" i="18" l="1"/>
  <c r="E21" i="18"/>
  <c r="I55" i="18"/>
  <c r="N55" i="18"/>
  <c r="G55" i="18"/>
  <c r="M55" i="18"/>
  <c r="K55" i="18"/>
  <c r="E31" i="18"/>
  <c r="H55" i="18"/>
  <c r="M65" i="18"/>
  <c r="L5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E55" i="18" l="1"/>
  <c r="E65" i="18"/>
  <c r="X12" i="7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N11" i="7"/>
  <c r="L11" i="7"/>
  <c r="H11" i="7"/>
  <c r="L14" i="7"/>
  <c r="K15" i="7"/>
  <c r="P11" i="7"/>
  <c r="I14" i="7"/>
  <c r="H15" i="7"/>
  <c r="P15" i="7"/>
  <c r="M11" i="7"/>
  <c r="K14" i="7"/>
  <c r="O14" i="7"/>
  <c r="J15" i="7"/>
  <c r="N15" i="7"/>
  <c r="O11" i="7"/>
  <c r="J11" i="7"/>
  <c r="H14" i="7"/>
  <c r="P14" i="7"/>
  <c r="O15" i="7"/>
  <c r="K11" i="7"/>
  <c r="M14" i="7"/>
  <c r="L15" i="7"/>
  <c r="I11" i="7"/>
  <c r="F15" i="7"/>
  <c r="F14" i="7"/>
  <c r="F11" i="7"/>
  <c r="M8" i="4"/>
  <c r="M7" i="4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<sst xmlns="http://schemas.openxmlformats.org/spreadsheetml/2006/main" count="1354" uniqueCount="665">
  <si>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</si>
  <si>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</si>
  <si>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</si>
  <si>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</si>
  <si>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</si>
  <si>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</si>
  <si>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</si>
  <si>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</si>
  <si>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</si>
  <si>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</si>
  <si>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</si>
  <si>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</si>
  <si>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</si>
  <si>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</si>
  <si>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</si>
  <si>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</si>
  <si>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</si>
  <si>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</si>
  <si>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</si>
  <si>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</si>
  <si>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</si>
  <si>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</si>
  <si>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</si>
  <si>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</si>
  <si>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</si>
  <si>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</si>
  <si>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</si>
  <si>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</si>
  <si>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</si>
  <si>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</si>
  <si>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</si>
  <si>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</si>
  <si>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</si>
  <si>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</si>
  <si>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</si>
  <si>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</si>
  <si>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</si>
  <si>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</si>
  <si>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</si>
  <si>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</si>
  <si>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</si>
  <si>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</si>
  <si>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</si>
  <si>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</si>
  <si>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</si>
  <si>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</si>
  <si>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</si>
  <si>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</si>
  <si>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</si>
  <si>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</si>
  <si>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</si>
  <si>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</si>
  <si>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</si>
  <si>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</si>
  <si>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</si>
  <si>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</si>
  <si>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</si>
  <si>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</si>
  <si>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</si>
  <si>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</si>
  <si>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</si>
  <si>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</si>
  <si>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</si>
  <si>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</si>
  <si>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</si>
  <si>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</si>
  <si>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</si>
  <si>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</si>
  <si>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</si>
  <si>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</si>
  <si>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</si>
  <si>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</si>
  <si>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</si>
  <si>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</si>
  <si>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</si>
  <si>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</si>
  <si>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</si>
  <si>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</si>
  <si>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</si>
  <si>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</si>
  <si>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</si>
  <si>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</si>
  <si>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</si>
  <si>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</si>
  <si>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</si>
  <si>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</si>
  <si>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</si>
  <si>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</si>
  <si>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</si>
  <si>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</si>
  <si>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</si>
  <si>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</si>
  <si>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</si>
  <si>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</si>
  <si>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</si>
  <si>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</si>
  <si>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</si>
  <si>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</si>
  <si>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</si>
  <si>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</si>
  <si>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</si>
  <si>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</si>
  <si>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</si>
  <si>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</si>
  <si>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</si>
  <si>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</si>
  <si>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</si>
  <si>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</si>
  <si>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</si>
  <si>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</si>
  <si>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</si>
  <si>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</si>
  <si>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</si>
  <si>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</si>
  <si>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</si>
  <si>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</si>
  <si>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</si>
  <si>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</si>
  <si>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</si>
  <si>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</si>
  <si>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</si>
  <si>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</si>
  <si>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</si>
  <si>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</si>
  <si>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</si>
  <si>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</si>
  <si>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</si>
  <si>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</si>
  <si>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</si>
  <si>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</si>
  <si>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</si>
  <si>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</si>
  <si>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</si>
  <si>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</si>
  <si>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</si>
  <si>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</si>
  <si>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</si>
  <si>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</si>
  <si>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</si>
  <si>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</si>
  <si>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</si>
  <si>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</si>
  <si>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</si>
  <si>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</si>
  <si>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</si>
  <si>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</si>
  <si>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</si>
  <si>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</si>
  <si>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</si>
  <si>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</si>
  <si>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</si>
  <si>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</si>
  <si>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</si>
  <si>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</si>
  <si>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</si>
  <si>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</si>
  <si>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</si>
  <si>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</si>
  <si>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</si>
  <si>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</si>
  <si>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</si>
  <si>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</si>
  <si>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</si>
  <si>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</si>
  <si>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</si>
  <si>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</si>
  <si>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</si>
  <si>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</si>
  <si>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</si>
  <si>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</si>
  <si>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</si>
  <si>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</si>
  <si>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</si>
  <si>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</si>
  <si>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</si>
  <si>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</si>
  <si>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</si>
  <si>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</si>
  <si>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</si>
  <si>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</si>
  <si>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</si>
  <si>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</si>
  <si>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</si>
  <si>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</si>
  <si>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</si>
  <si>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</si>
  <si>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</si>
  <si>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</si>
  <si>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</si>
  <si>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</si>
  <si>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</si>
  <si>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</si>
  <si>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</si>
  <si>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</si>
  <si>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</si>
  <si>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</si>
  <si>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</si>
  <si>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</si>
  <si>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</si>
  <si>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</si>
  <si>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</si>
  <si>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</si>
  <si>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</si>
  <si>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</si>
  <si>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</si>
  <si>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</si>
  <si>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</si>
  <si>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</si>
  <si>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</si>
  <si>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</si>
  <si>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</si>
  <si>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</si>
  <si>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</si>
  <si>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</si>
  <si>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</si>
  <si>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</si>
  <si>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</si>
  <si>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</si>
  <si>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</si>
  <si>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</si>
  <si>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</si>
  <si>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</si>
  <si>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</si>
  <si>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</si>
  <si>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</si>
  <si>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</si>
  <si>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</si>
  <si>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</si>
  <si>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</si>
  <si>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</si>
  <si>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</si>
  <si>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</si>
  <si>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</si>
  <si>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</si>
  <si>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</si>
  <si>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</si>
  <si>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</si>
  <si>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</si>
  <si>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</si>
  <si>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</si>
  <si>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</si>
  <si>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</si>
  <si>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</si>
  <si>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</si>
  <si>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</si>
  <si>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</si>
  <si>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</si>
  <si>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</si>
  <si>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</si>
  <si>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</si>
  <si>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</si>
  <si>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</si>
  <si>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</si>
  <si>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</si>
  <si>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</si>
  <si>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</si>
  <si>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</si>
  <si>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</si>
  <si>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</si>
  <si>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</si>
  <si>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</si>
  <si>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</si>
  <si>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</si>
  <si>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</si>
  <si>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</si>
  <si>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</si>
  <si>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</si>
  <si>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</si>
  <si>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</si>
  <si>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</si>
  <si>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</si>
  <si>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</si>
  <si>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</si>
  <si>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</si>
  <si>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</si>
  <si>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</si>
  <si>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</si>
  <si>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</si>
  <si>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</si>
  <si>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</si>
  <si>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</si>
  <si>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</si>
  <si>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</si>
  <si>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</si>
  <si>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</si>
  <si>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</si>
  <si>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</si>
  <si>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</si>
  <si>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</si>
  <si>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</si>
  <si>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</si>
  <si>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</si>
  <si>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</si>
  <si>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</si>
  <si>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</si>
  <si>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</si>
  <si>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</si>
  <si>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</si>
  <si>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</si>
  <si>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</si>
  <si>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</si>
  <si>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</si>
  <si>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</si>
  <si>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</si>
  <si>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</si>
  <si>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</si>
  <si>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</si>
  <si>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</si>
  <si>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</si>
  <si>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</si>
  <si>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</si>
  <si>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</si>
  <si>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</si>
  <si>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</si>
  <si>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</si>
  <si>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</si>
  <si>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</si>
  <si>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</si>
  <si>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</si>
  <si>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</si>
  <si>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</si>
  <si>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</si>
  <si>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</si>
  <si>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</si>
  <si>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</si>
  <si>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</si>
  <si>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</si>
  <si>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</si>
  <si>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</si>
  <si>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</si>
  <si>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</si>
  <si>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</si>
  <si>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</si>
  <si>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</si>
  <si>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</si>
  <si>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</si>
  <si>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</si>
  <si>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</si>
  <si>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</si>
  <si>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</si>
  <si>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</si>
  <si>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</si>
  <si>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</si>
  <si>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</si>
  <si>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</si>
  <si>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</si>
  <si>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</si>
  <si>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</si>
  <si>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</si>
  <si>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</si>
  <si>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</si>
  <si>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</si>
  <si>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</si>
  <si>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</si>
  <si>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</si>
  <si>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</si>
  <si>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</si>
  <si>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</si>
  <si>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</si>
  <si>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</si>
  <si>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</si>
  <si>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</si>
  <si>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</si>
  <si>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</si>
  <si>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</si>
  <si>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</si>
  <si>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</si>
  <si>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</si>
  <si>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</si>
  <si>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</si>
  <si>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</si>
  <si>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</si>
  <si>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</si>
  <si>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</si>
  <si>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</si>
  <si>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</si>
  <si>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</si>
  <si>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</si>
  <si>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</si>
  <si>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</si>
  <si>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</si>
  <si>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</si>
  <si>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</si>
  <si>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</si>
  <si>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</si>
  <si>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</si>
  <si>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</si>
  <si>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</si>
  <si>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</si>
  <si>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</si>
  <si>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</si>
  <si>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</si>
  <si>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</si>
  <si>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</si>
  <si>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</si>
  <si>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</si>
  <si>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</si>
  <si>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</si>
  <si>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</si>
  <si>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</si>
  <si>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</si>
  <si>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</si>
  <si>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</si>
  <si>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</si>
  <si>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</si>
  <si>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</si>
  <si>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</si>
  <si>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</si>
  <si>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</si>
  <si>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</si>
  <si>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</si>
  <si>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</si>
  <si>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</si>
  <si>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</si>
  <si>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</si>
  <si>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</si>
  <si>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</si>
  <si>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</si>
  <si>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</si>
  <si>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</si>
  <si>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</si>
  <si>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</si>
  <si>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</si>
  <si>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</si>
  <si>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</si>
  <si>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</si>
  <si>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</si>
  <si>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</si>
  <si>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</si>
  <si>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</si>
  <si>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</si>
  <si>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</si>
  <si>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</si>
  <si>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</si>
  <si>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</si>
  <si>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</si>
  <si>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</si>
  <si>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</si>
  <si>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</si>
  <si>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</si>
  <si>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</si>
  <si>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</si>
  <si>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</si>
  <si>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</si>
  <si>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</si>
  <si>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</si>
  <si>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</si>
  <si>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</si>
  <si>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</si>
  <si>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</si>
  <si>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</si>
  <si>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</si>
  <si>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</si>
  <si>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</si>
  <si>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</si>
  <si>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</si>
  <si>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</si>
  <si>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</si>
  <si>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</si>
  <si>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</si>
  <si>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</si>
  <si>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</si>
  <si>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</si>
  <si>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</si>
  <si>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</si>
  <si>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</si>
  <si>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</si>
  <si>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</si>
  <si>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</si>
  <si>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</si>
  <si>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</si>
  <si>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</si>
  <si>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</si>
  <si>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</si>
  <si>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</si>
  <si>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</si>
  <si>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</si>
  <si>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</si>
  <si>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</si>
  <si>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</si>
  <si>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</si>
  <si>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</si>
  <si>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</si>
  <si>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</si>
  <si>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</si>
  <si>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</si>
  <si>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</si>
  <si>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</si>
  <si>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</si>
  <si>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</si>
  <si>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</si>
  <si>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</si>
  <si>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</si>
  <si>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</si>
  <si>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</si>
  <si>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</si>
  <si>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</si>
  <si>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</si>
  <si>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</si>
  <si>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</si>
  <si>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</si>
  <si>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</si>
  <si>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</si>
  <si>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</si>
  <si>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</si>
  <si>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</si>
  <si>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</si>
  <si>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</si>
  <si>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</si>
  <si>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</si>
  <si>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</si>
  <si>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</si>
  <si>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</si>
  <si>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</si>
  <si>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</si>
  <si>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</si>
  <si>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</si>
  <si>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</si>
  <si>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</si>
  <si>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</si>
  <si>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</si>
  <si>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</si>
  <si>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</si>
  <si>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</si>
  <si>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</si>
  <si>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</si>
  <si>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</si>
  <si>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</si>
  <si>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</si>
  <si>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</si>
  <si>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</si>
  <si>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</si>
  <si>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</si>
  <si>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</si>
  <si>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</si>
  <si>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</si>
  <si>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</si>
  <si>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</si>
  <si>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</si>
  <si>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</si>
  <si>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</si>
  <si>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</si>
  <si>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</si>
  <si>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</si>
  <si>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</si>
  <si>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</si>
  <si>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</si>
  <si>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</si>
  <si>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</si>
  <si>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</si>
  <si>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</si>
  <si>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</si>
  <si>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</si>
  <si>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</si>
  <si>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</si>
  <si>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</si>
  <si>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</si>
  <si>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</si>
  <si>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</si>
  <si>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</si>
  <si>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</si>
  <si>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</si>
  <si>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</si>
  <si>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</si>
  <si>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</si>
  <si>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</si>
  <si>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</si>
  <si>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</si>
  <si>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</si>
  <si>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</si>
  <si>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</si>
  <si>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</si>
  <si>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</si>
  <si>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</si>
  <si>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</si>
  <si>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</si>
  <si>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</si>
  <si>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</si>
  <si>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</si>
  <si>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</si>
  <si>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</si>
  <si>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</si>
  <si>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</si>
  <si>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</si>
  <si>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</si>
  <si>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</si>
  <si>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</si>
  <si>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</si>
  <si>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</si>
  <si>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</si>
  <si>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</si>
  <si>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</si>
  <si>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</si>
  <si>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</si>
  <si>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</si>
  <si>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</si>
  <si>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</si>
  <si>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</si>
  <si>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</si>
  <si>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</si>
  <si>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</si>
  <si>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</si>
  <si>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</si>
  <si>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</si>
  <si>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</si>
  <si>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</si>
  <si>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</si>
  <si>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</si>
  <si>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</si>
  <si>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</si>
  <si>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</si>
  <si>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</si>
  <si>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</si>
  <si>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</si>
  <si>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</si>
  <si>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</si>
  <si>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</si>
  <si>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</si>
  <si>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</si>
  <si>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</si>
  <si>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</si>
  <si>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</si>
  <si>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</si>
  <si>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</si>
  <si>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</si>
  <si>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</si>
  <si>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</si>
  <si>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</si>
  <si>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</si>
  <si>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</si>
  <si>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</si>
  <si>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</si>
  <si>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</si>
  <si>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</si>
  <si>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</si>
  <si>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</si>
  <si>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</si>
  <si>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</si>
  <si>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</si>
  <si>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</si>
  <si>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</si>
  <si>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</si>
  <si>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</si>
  <si>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</si>
  <si>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</si>
  <si>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</si>
  <si>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</si>
  <si>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</si>
  <si>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</si>
  <si>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</si>
  <si>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</si>
  <si>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</si>
  <si>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</si>
  <si>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</si>
  <si>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</si>
  <si>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</si>
  <si>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</si>
  <si>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9870040700006</t>
  </si>
  <si>
    <t>NGN Netzgesellschaft Niederrehin mbH</t>
  </si>
  <si>
    <t>St. Töniser-Straße 126</t>
  </si>
  <si>
    <t>D-47804</t>
  </si>
  <si>
    <t>Krefeld</t>
  </si>
  <si>
    <t>NCLN007004070000</t>
  </si>
  <si>
    <t>Meteomedia</t>
  </si>
  <si>
    <t>DE_GKO04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</si>
</sst>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K18" sqref="K18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3" zoomScale="80" zoomScaleNormal="80" workbookViewId="0">
      <selection activeCell="D23" sqref="D2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42976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43040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660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/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/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/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Krefeld</v>
      </c>
      <c r="E28" s="38"/>
      <c r="F28" s="11"/>
      <c r="G28" s="2"/>
    </row>
    <row r="29" spans="1:15">
      <c r="B29" s="15"/>
      <c r="C29" s="22" t="s">
        <v>396</v>
      </c>
      <c r="D29" s="45" t="s">
        <v>661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31" zoomScale="80" zoomScaleNormal="80" workbookViewId="0">
      <selection activeCell="E27" sqref="E2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NGN Netzgesellschaft Niederrehin 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Krefeld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9870040700006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43040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619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661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7" zoomScale="70" zoomScaleNormal="70" workbookViewId="0">
      <selection activeCell="K16" sqref="K1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NGN Netzgesellschaft Niederrehin 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Krefeld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9870040700006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43040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 t="str">
        <f>INDEX('SLP-Verfahren'!D48:D62,'SLP-Temp-Gebiet #01'!F10)</f>
        <v>Krefeld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83</v>
      </c>
      <c r="G14" s="264" t="s">
        <v>574</v>
      </c>
      <c r="H14" s="51">
        <v>-1.05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78</v>
      </c>
      <c r="G15" s="264" t="s">
        <v>569</v>
      </c>
      <c r="H15" s="51">
        <v>0.55000000000000004</v>
      </c>
      <c r="I15" s="57"/>
      <c r="J15" s="130"/>
      <c r="K15" s="130"/>
      <c r="L15" s="130"/>
      <c r="M15" s="130"/>
      <c r="N15" s="130"/>
      <c r="O15" s="161" t="s">
        <v>663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663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661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94050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Meteomedia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Krefeld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94050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NGN Netzgesellschaft Niederrehin 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Krefeld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9870040700006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43040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O18" sqref="O1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NGN Netzgesellschaft Niederrehin 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Krefeld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9870040700006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43040</v>
      </c>
      <c r="E8" s="130"/>
      <c r="F8" s="130"/>
      <c r="H8" s="128" t="s">
        <v>498</v>
      </c>
      <c r="J8" s="132">
        <f>COUNTA(D12:D100)</f>
        <v>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519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Krefeld</v>
      </c>
      <c r="D12" s="62" t="s">
        <v>247</v>
      </c>
      <c r="E12" s="165" t="s">
        <v>25</v>
      </c>
      <c r="F12" s="297" t="s">
        <v>292</v>
      </c>
      <c r="H12" s="274">
        <v>3.1935978</v>
      </c>
      <c r="I12" s="274">
        <v>-37.414247799999998</v>
      </c>
      <c r="J12" s="274">
        <v>6.1824021</v>
      </c>
      <c r="K12" s="274">
        <v>6.4760499999999999E-2</v>
      </c>
      <c r="L12" s="338">
        <v>40</v>
      </c>
      <c r="M12" s="274">
        <v>0</v>
      </c>
      <c r="N12" s="274">
        <v>0</v>
      </c>
      <c r="O12" s="274">
        <v>0</v>
      </c>
      <c r="P12" s="274">
        <v>0</v>
      </c>
      <c r="Q12" s="339">
        <f t="shared" ref="Q12:Q15" si="1">($H12/(1+($I12/($Q$9-$L12))^$J12)+$K12)+MAX($M12*$Q$9+$N12,$O12*$Q$9+$P12)</f>
        <v>0.94490761186795624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Krefeld</v>
      </c>
      <c r="D13" s="62" t="s">
        <v>247</v>
      </c>
      <c r="E13" s="165" t="s">
        <v>33</v>
      </c>
      <c r="F13" s="297" t="s">
        <v>300</v>
      </c>
      <c r="H13" s="274">
        <v>2.529738</v>
      </c>
      <c r="I13" s="274">
        <v>-35.0300145</v>
      </c>
      <c r="J13" s="274">
        <v>6.2051109000000002</v>
      </c>
      <c r="K13" s="274">
        <v>8.4524100000000005E-2</v>
      </c>
      <c r="L13" s="338">
        <v>40</v>
      </c>
      <c r="M13" s="274">
        <v>0</v>
      </c>
      <c r="N13" s="274">
        <v>0</v>
      </c>
      <c r="O13" s="274">
        <v>0</v>
      </c>
      <c r="P13" s="274">
        <v>0</v>
      </c>
      <c r="Q13" s="339">
        <f t="shared" si="1"/>
        <v>1.0034007991768874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15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Krefeld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Krefeld</v>
      </c>
      <c r="D15" s="62" t="s">
        <v>247</v>
      </c>
      <c r="E15" s="165" t="s">
        <v>664</v>
      </c>
      <c r="F15" s="297" t="str">
        <f>VLOOKUP($E15,'BDEW-Standard'!$B$3:$M$94,F$9,0)</f>
        <v>KO4</v>
      </c>
      <c r="H15" s="274">
        <f>ROUND(VLOOKUP($E15,'BDEW-Standard'!$B$3:$M$94,H$9,0),7)</f>
        <v>3.4428942999999999</v>
      </c>
      <c r="I15" s="274">
        <f>ROUND(VLOOKUP($E15,'BDEW-Standard'!$B$3:$M$94,I$9,0),7)</f>
        <v>-36.659050399999998</v>
      </c>
      <c r="J15" s="274">
        <f>ROUND(VLOOKUP($E15,'BDEW-Standard'!$B$3:$M$94,J$9,0),7)</f>
        <v>7.6083226000000002</v>
      </c>
      <c r="K15" s="274">
        <f>ROUND(VLOOKUP($E15,'BDEW-Standard'!$B$3:$M$94,K$9,0),7)</f>
        <v>7.4685000000000001E-2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0.97768382110526542</v>
      </c>
      <c r="R15" s="275">
        <f>ROUND(VLOOKUP(MID($E15,4,3),'Wochentag F(WT)'!$B$7:$J$22,R$9,0),4)</f>
        <v>1.0354000000000001</v>
      </c>
      <c r="S15" s="275">
        <f>ROUND(VLOOKUP(MID($E15,4,3),'Wochentag F(WT)'!$B$7:$J$22,S$9,0),4)</f>
        <v>1.0523</v>
      </c>
      <c r="T15" s="275">
        <f>ROUND(VLOOKUP(MID($E15,4,3),'Wochentag F(WT)'!$B$7:$J$22,T$9,0),4)</f>
        <v>1.0448999999999999</v>
      </c>
      <c r="U15" s="275">
        <f>ROUND(VLOOKUP(MID($E15,4,3),'Wochentag F(WT)'!$B$7:$J$22,U$9,0),4)</f>
        <v>1.0494000000000001</v>
      </c>
      <c r="V15" s="275">
        <f>ROUND(VLOOKUP(MID($E15,4,3),'Wochentag F(WT)'!$B$7:$J$22,V$9,0),4)</f>
        <v>0.98850000000000005</v>
      </c>
      <c r="W15" s="275">
        <f>ROUND(VLOOKUP(MID($E15,4,3),'Wochentag F(WT)'!$B$7:$J$22,W$9,0),4)</f>
        <v>0.88600000000000001</v>
      </c>
      <c r="X15" s="276">
        <f t="shared" si="2"/>
        <v>0.94349999999999934</v>
      </c>
      <c r="Y15" s="293"/>
      <c r="Z15" s="211"/>
    </row>
    <row r="16" spans="2:26" s="143" customFormat="1">
      <c r="B16" s="144">
        <v>5</v>
      </c>
      <c r="C16" s="145" t="str">
        <f t="shared" si="0"/>
        <v>Krefeld</v>
      </c>
      <c r="D16" s="62"/>
      <c r="E16" s="165"/>
      <c r="F16" s="297"/>
      <c r="H16" s="274"/>
      <c r="I16" s="274"/>
      <c r="J16" s="274"/>
      <c r="K16" s="274"/>
      <c r="L16" s="338"/>
      <c r="M16" s="274"/>
      <c r="N16" s="274"/>
      <c r="O16" s="274"/>
      <c r="P16" s="274"/>
      <c r="Q16" s="339"/>
      <c r="R16" s="275"/>
      <c r="S16" s="275"/>
      <c r="T16" s="275"/>
      <c r="U16" s="275"/>
      <c r="V16" s="275"/>
      <c r="W16" s="275"/>
      <c r="X16" s="276"/>
      <c r="Y16" s="293"/>
      <c r="Z16" s="211"/>
    </row>
    <row r="17" spans="2:26" s="143" customFormat="1">
      <c r="B17" s="144">
        <v>6</v>
      </c>
      <c r="C17" s="145" t="str">
        <f t="shared" si="0"/>
        <v>Krefeld</v>
      </c>
      <c r="D17" s="62"/>
      <c r="E17" s="165"/>
      <c r="F17" s="297"/>
      <c r="H17" s="274"/>
      <c r="I17" s="274"/>
      <c r="J17" s="274"/>
      <c r="K17" s="274"/>
      <c r="L17" s="338"/>
      <c r="M17" s="274"/>
      <c r="N17" s="274"/>
      <c r="O17" s="274"/>
      <c r="P17" s="274"/>
      <c r="Q17" s="339"/>
      <c r="R17" s="275"/>
      <c r="S17" s="275"/>
      <c r="T17" s="275"/>
      <c r="U17" s="275"/>
      <c r="V17" s="275"/>
      <c r="W17" s="275"/>
      <c r="X17" s="276"/>
      <c r="Y17" s="293"/>
      <c r="Z17" s="211"/>
    </row>
    <row r="18" spans="2:26" s="143" customFormat="1">
      <c r="B18" s="144">
        <v>7</v>
      </c>
      <c r="C18" s="145" t="str">
        <f t="shared" si="0"/>
        <v>Krefeld</v>
      </c>
      <c r="D18" s="62"/>
      <c r="E18" s="165"/>
      <c r="F18" s="297"/>
      <c r="H18" s="274"/>
      <c r="I18" s="274"/>
      <c r="J18" s="274"/>
      <c r="K18" s="274"/>
      <c r="L18" s="338"/>
      <c r="M18" s="274"/>
      <c r="N18" s="274"/>
      <c r="O18" s="274"/>
      <c r="P18" s="274"/>
      <c r="Q18" s="339"/>
      <c r="R18" s="275"/>
      <c r="S18" s="275"/>
      <c r="T18" s="275"/>
      <c r="U18" s="275"/>
      <c r="V18" s="275"/>
      <c r="W18" s="275"/>
      <c r="X18" s="276"/>
      <c r="Y18" s="293"/>
      <c r="Z18" s="211"/>
    </row>
    <row r="19" spans="2:26" s="143" customFormat="1">
      <c r="B19" s="144">
        <v>8</v>
      </c>
      <c r="C19" s="145" t="str">
        <f t="shared" si="0"/>
        <v>Krefeld</v>
      </c>
      <c r="D19" s="62"/>
      <c r="E19" s="165"/>
      <c r="F19" s="297"/>
      <c r="H19" s="274"/>
      <c r="I19" s="274"/>
      <c r="J19" s="274"/>
      <c r="K19" s="274"/>
      <c r="L19" s="338"/>
      <c r="M19" s="274"/>
      <c r="N19" s="274"/>
      <c r="O19" s="274"/>
      <c r="P19" s="274"/>
      <c r="Q19" s="339"/>
      <c r="R19" s="275"/>
      <c r="S19" s="275"/>
      <c r="T19" s="275"/>
      <c r="U19" s="275"/>
      <c r="V19" s="275"/>
      <c r="W19" s="275"/>
      <c r="X19" s="276"/>
      <c r="Y19" s="293"/>
      <c r="Z19" s="211"/>
    </row>
    <row r="20" spans="2:26" s="143" customFormat="1">
      <c r="B20" s="144">
        <v>9</v>
      </c>
      <c r="C20" s="145" t="str">
        <f t="shared" si="0"/>
        <v>Krefeld</v>
      </c>
      <c r="D20" s="62"/>
      <c r="E20" s="165"/>
      <c r="F20" s="297"/>
      <c r="H20" s="274"/>
      <c r="I20" s="274"/>
      <c r="J20" s="274"/>
      <c r="K20" s="274"/>
      <c r="L20" s="338"/>
      <c r="M20" s="274"/>
      <c r="N20" s="274"/>
      <c r="O20" s="274"/>
      <c r="P20" s="274"/>
      <c r="Q20" s="339"/>
      <c r="R20" s="275"/>
      <c r="S20" s="275"/>
      <c r="T20" s="275"/>
      <c r="U20" s="275"/>
      <c r="V20" s="275"/>
      <c r="W20" s="275"/>
      <c r="X20" s="276"/>
      <c r="Y20" s="293"/>
      <c r="Z20" s="211"/>
    </row>
    <row r="21" spans="2:26" s="143" customFormat="1">
      <c r="B21" s="144">
        <v>10</v>
      </c>
      <c r="C21" s="145" t="str">
        <f t="shared" si="0"/>
        <v>Krefeld</v>
      </c>
      <c r="D21" s="62"/>
      <c r="E21" s="165"/>
      <c r="F21" s="297"/>
      <c r="H21" s="274"/>
      <c r="I21" s="274"/>
      <c r="J21" s="274"/>
      <c r="K21" s="274"/>
      <c r="L21" s="338"/>
      <c r="M21" s="274"/>
      <c r="N21" s="274"/>
      <c r="O21" s="274"/>
      <c r="P21" s="274"/>
      <c r="Q21" s="339"/>
      <c r="R21" s="275"/>
      <c r="S21" s="275"/>
      <c r="T21" s="275"/>
      <c r="U21" s="275"/>
      <c r="V21" s="275"/>
      <c r="W21" s="275"/>
      <c r="X21" s="276"/>
      <c r="Y21" s="293"/>
      <c r="Z21" s="211"/>
    </row>
    <row r="22" spans="2:26" s="143" customFormat="1">
      <c r="B22" s="144">
        <v>11</v>
      </c>
      <c r="C22" s="145" t="str">
        <f t="shared" si="0"/>
        <v>Krefeld</v>
      </c>
      <c r="D22" s="62"/>
      <c r="E22" s="165"/>
      <c r="F22" s="297"/>
      <c r="H22" s="274"/>
      <c r="I22" s="274"/>
      <c r="J22" s="274"/>
      <c r="K22" s="274"/>
      <c r="L22" s="338"/>
      <c r="M22" s="274"/>
      <c r="N22" s="274"/>
      <c r="O22" s="274"/>
      <c r="P22" s="274"/>
      <c r="Q22" s="339"/>
      <c r="R22" s="275"/>
      <c r="S22" s="275"/>
      <c r="T22" s="275"/>
      <c r="U22" s="275"/>
      <c r="V22" s="275"/>
      <c r="W22" s="275"/>
      <c r="X22" s="276"/>
      <c r="Y22" s="293"/>
      <c r="Z22" s="211"/>
    </row>
    <row r="23" spans="2:26" s="143" customFormat="1">
      <c r="B23" s="144">
        <v>12</v>
      </c>
      <c r="C23" s="145" t="str">
        <f t="shared" si="0"/>
        <v>Krefeld</v>
      </c>
      <c r="D23" s="62"/>
      <c r="E23" s="165"/>
      <c r="F23" s="297"/>
      <c r="H23" s="274"/>
      <c r="I23" s="274"/>
      <c r="J23" s="274"/>
      <c r="K23" s="274"/>
      <c r="L23" s="338"/>
      <c r="M23" s="274"/>
      <c r="N23" s="274"/>
      <c r="O23" s="274"/>
      <c r="P23" s="274"/>
      <c r="Q23" s="339"/>
      <c r="R23" s="275"/>
      <c r="S23" s="275"/>
      <c r="T23" s="275"/>
      <c r="U23" s="275"/>
      <c r="V23" s="275"/>
      <c r="W23" s="275"/>
      <c r="X23" s="276"/>
      <c r="Y23" s="293"/>
      <c r="Z23" s="211"/>
    </row>
    <row r="24" spans="2:26" s="143" customFormat="1">
      <c r="B24" s="144">
        <v>13</v>
      </c>
      <c r="C24" s="145" t="str">
        <f t="shared" si="0"/>
        <v>Krefeld</v>
      </c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 t="str">
        <f t="shared" si="0"/>
        <v>Krefeld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Krefeld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Krefeld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Krefeld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Krefeld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Krefeld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Krefeld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Krefeld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Krefeld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Krefeld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Krefeld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Krefeld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Krefeld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Krefeld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Krefeld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Krefeld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Krefeld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M11:P41 R11:Y41 H11:K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15 H14:K15 C13:C33 C34:C41 M14:X15 Q12:X12 Q13:X13" unlockedFormula="1"/>
    <ignoredError sqref="L14:L1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P13" sqref="P1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NGN Netzgesellschaft Niederrehin 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Krefeld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9870040700006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43040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Waldorf, Timm</cp:lastModifiedBy>
  <cp:lastPrinted>2015-03-20T22:59:10Z</cp:lastPrinted>
  <dcterms:created xsi:type="dcterms:W3CDTF">2015-01-15T05:25:41Z</dcterms:created>
  <dcterms:modified xsi:type="dcterms:W3CDTF">2017-08-29T06:32:23Z</dcterms:modified>
</cp:coreProperties>
</file>